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12 ARALIK\"/>
    </mc:Choice>
  </mc:AlternateContent>
  <xr:revisionPtr revIDLastSave="0" documentId="13_ncr:1_{61698E26-129B-4BDC-8222-26386388A82A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0" i="1" l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E26" i="1" s="1"/>
  <c r="J22" i="1"/>
  <c r="I22" i="1"/>
  <c r="H22" i="1"/>
  <c r="H33" i="1" s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L2" i="1"/>
  <c r="AA12" i="1" l="1"/>
  <c r="H36" i="1"/>
  <c r="C27" i="1"/>
  <c r="E27" i="1" s="1"/>
  <c r="K22" i="1"/>
  <c r="C36" i="1" l="1"/>
  <c r="H40" i="1"/>
</calcChain>
</file>

<file path=xl/sharedStrings.xml><?xml version="1.0" encoding="utf-8"?>
<sst xmlns="http://schemas.openxmlformats.org/spreadsheetml/2006/main" count="53" uniqueCount="45">
  <si>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</si>
  <si>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</si>
  <si>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</si>
  <si>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</si>
  <si>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</si>
  <si>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</si>
  <si>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</si>
  <si>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</si>
  <si>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</si>
  <si>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</si>
  <si>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</si>
  <si>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</si>
  <si>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</si>
  <si>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</si>
  <si>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</si>
  <si>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</si>
  <si>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</si>
  <si>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</si>
  <si>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</si>
  <si>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</si>
  <si>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</si>
  <si>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</si>
  <si>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</si>
  <si>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</si>
  <si>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</si>
  <si>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</si>
  <si>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</si>
  <si>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</si>
  <si>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</si>
  <si>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</si>
  <si>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</si>
  <si>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</si>
  <si>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</si>
  <si>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</si>
  <si>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</si>
  <si>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</si>
  <si>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OTEL</t>
  </si>
  <si>
    <t>MÜMİN KURUOĞULLARI</t>
  </si>
  <si>
    <t>EGE SEFERİ</t>
  </si>
  <si>
    <t>ALDEMİRLER SAN.</t>
  </si>
  <si>
    <t>21,12,2023</t>
  </si>
  <si>
    <t>EŞREF AYDIN</t>
  </si>
  <si>
    <t>42 ATG 309</t>
  </si>
  <si>
    <t>TESLİM ALINAN</t>
  </si>
  <si>
    <t>EKSİK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</si>
</sst>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zoomScaleNormal="100" zoomScaleSheetLayoutView="100" workbookViewId="0">
      <selection activeCell="P27" sqref="P27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53" t="s">
        <v>37</v>
      </c>
      <c r="C2" s="54"/>
      <c r="D2" s="2" t="s">
        <v>2</v>
      </c>
      <c r="E2" s="55" t="s">
        <v>38</v>
      </c>
      <c r="F2" s="55"/>
      <c r="G2" s="55"/>
      <c r="H2" s="55"/>
      <c r="I2" s="55"/>
      <c r="J2" s="55"/>
      <c r="K2" s="3" t="s">
        <v>3</v>
      </c>
      <c r="L2" s="4">
        <f ca="1">TODAY()</f>
        <v>45285</v>
      </c>
      <c r="M2" s="1"/>
      <c r="N2" s="1"/>
      <c r="O2" s="1"/>
      <c r="P2" s="1"/>
      <c r="Q2" s="1"/>
      <c r="R2" s="1"/>
    </row>
    <row r="3" spans="1:27" x14ac:dyDescent="0.25">
      <c r="A3" s="56" t="s">
        <v>4</v>
      </c>
      <c r="B3" s="56"/>
      <c r="C3" s="56"/>
      <c r="D3" s="56"/>
      <c r="E3" s="56"/>
      <c r="F3" s="6"/>
      <c r="G3" s="56" t="s">
        <v>5</v>
      </c>
      <c r="H3" s="56"/>
      <c r="I3" s="56"/>
      <c r="J3" s="56"/>
      <c r="K3" s="56"/>
      <c r="L3" s="56"/>
      <c r="M3" s="1"/>
      <c r="N3" s="1"/>
      <c r="O3" s="1"/>
      <c r="P3" s="1"/>
      <c r="Q3" s="1"/>
      <c r="R3" s="1"/>
    </row>
    <row r="4" spans="1:27" x14ac:dyDescent="0.25">
      <c r="A4" s="50" t="s">
        <v>6</v>
      </c>
      <c r="B4" s="51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</row>
    <row r="5" spans="1:27" ht="15" customHeight="1" x14ac:dyDescent="0.35">
      <c r="A5" s="48" t="s">
        <v>39</v>
      </c>
      <c r="B5" s="49"/>
      <c r="C5" s="10" t="s">
        <v>40</v>
      </c>
      <c r="D5" s="11"/>
      <c r="E5" s="12">
        <v>116400</v>
      </c>
      <c r="F5" s="1"/>
      <c r="G5" s="13" t="str">
        <f t="shared" ref="G5" si="0">IF(A5="","",(A5))</f>
        <v>ALDEMİRLER SAN.</v>
      </c>
      <c r="H5" s="12"/>
      <c r="I5" s="12"/>
      <c r="J5" s="12"/>
      <c r="K5" s="12">
        <f>IF(G5="","",SUM(E5-H5-I5-J5))</f>
        <v>116400</v>
      </c>
      <c r="L5" s="11"/>
      <c r="M5" s="1"/>
      <c r="N5" s="46">
        <v>200</v>
      </c>
      <c r="O5" s="35"/>
      <c r="P5" s="42">
        <v>137</v>
      </c>
      <c r="Q5" s="43"/>
      <c r="R5" s="43"/>
      <c r="S5" s="43"/>
      <c r="T5" s="43"/>
      <c r="U5" s="43"/>
      <c r="V5" s="43"/>
      <c r="W5" s="43"/>
      <c r="X5" s="43"/>
      <c r="Y5" s="44"/>
      <c r="Z5" s="36"/>
      <c r="AA5" s="47">
        <f>SUM(P5:Y5)*N5</f>
        <v>27400</v>
      </c>
    </row>
    <row r="6" spans="1:27" ht="15" customHeight="1" x14ac:dyDescent="0.35">
      <c r="A6" s="48" t="s">
        <v>41</v>
      </c>
      <c r="B6" s="49"/>
      <c r="C6" s="10" t="s">
        <v>40</v>
      </c>
      <c r="D6" s="11"/>
      <c r="E6" s="12">
        <v>30800</v>
      </c>
      <c r="F6" s="1"/>
      <c r="G6" s="13" t="str">
        <f>IF(A6="","",(A6))</f>
        <v>EŞREF AYDIN</v>
      </c>
      <c r="H6" s="12">
        <v>30800</v>
      </c>
      <c r="I6" s="12"/>
      <c r="J6" s="12"/>
      <c r="K6" s="12">
        <f t="shared" ref="K6:K19" si="1">IF(G6="","",SUM(E6-H6-I6-J6))</f>
        <v>0</v>
      </c>
      <c r="L6" s="11"/>
      <c r="M6" s="1"/>
      <c r="N6" s="46">
        <v>100</v>
      </c>
      <c r="O6" s="35"/>
      <c r="P6" s="42">
        <v>7</v>
      </c>
      <c r="Q6" s="43"/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700</v>
      </c>
    </row>
    <row r="7" spans="1:27" ht="15" customHeight="1" x14ac:dyDescent="0.35">
      <c r="A7" s="48"/>
      <c r="B7" s="49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46">
        <v>50</v>
      </c>
      <c r="O7" s="35"/>
      <c r="P7" s="42">
        <v>2</v>
      </c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100</v>
      </c>
    </row>
    <row r="8" spans="1:27" ht="15" customHeight="1" x14ac:dyDescent="0.35">
      <c r="A8" s="48"/>
      <c r="B8" s="49"/>
      <c r="C8" s="10"/>
      <c r="D8" s="11"/>
      <c r="E8" s="12"/>
      <c r="F8" s="1"/>
      <c r="G8" s="13" t="str">
        <f t="shared" ref="G8:G19" si="3">IF(A8="","",(A8))</f>
        <v/>
      </c>
      <c r="H8" s="12"/>
      <c r="I8" s="12"/>
      <c r="J8" s="12"/>
      <c r="K8" s="12" t="str">
        <f t="shared" si="1"/>
        <v/>
      </c>
      <c r="L8" s="11"/>
      <c r="M8" s="1"/>
      <c r="N8" s="46">
        <v>20</v>
      </c>
      <c r="O8" s="35"/>
      <c r="P8" s="42"/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0</v>
      </c>
    </row>
    <row r="9" spans="1:27" ht="15" customHeight="1" x14ac:dyDescent="0.35">
      <c r="A9" s="48"/>
      <c r="B9" s="49"/>
      <c r="C9" s="10"/>
      <c r="D9" s="11"/>
      <c r="E9" s="12"/>
      <c r="F9" s="1"/>
      <c r="G9" s="13" t="str">
        <f t="shared" si="3"/>
        <v/>
      </c>
      <c r="H9" s="12"/>
      <c r="I9" s="12"/>
      <c r="J9" s="12"/>
      <c r="K9" s="12" t="str">
        <f t="shared" si="1"/>
        <v/>
      </c>
      <c r="L9" s="11"/>
      <c r="M9" s="1"/>
      <c r="N9" s="46">
        <v>10</v>
      </c>
      <c r="O9" s="35"/>
      <c r="P9" s="42"/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0</v>
      </c>
    </row>
    <row r="10" spans="1:27" ht="15" customHeight="1" x14ac:dyDescent="0.35">
      <c r="A10" s="48"/>
      <c r="B10" s="49"/>
      <c r="C10" s="10"/>
      <c r="D10" s="11"/>
      <c r="E10" s="12"/>
      <c r="F10" s="1"/>
      <c r="G10" s="13" t="str">
        <f t="shared" si="3"/>
        <v/>
      </c>
      <c r="H10" s="12"/>
      <c r="I10" s="12"/>
      <c r="J10" s="12"/>
      <c r="K10" s="12" t="str">
        <f t="shared" si="1"/>
        <v/>
      </c>
      <c r="L10" s="11"/>
      <c r="M10" s="1"/>
      <c r="N10" s="46">
        <v>5</v>
      </c>
      <c r="O10" s="35"/>
      <c r="P10" s="42"/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0</v>
      </c>
    </row>
    <row r="11" spans="1:27" x14ac:dyDescent="0.25">
      <c r="A11" s="48"/>
      <c r="B11" s="49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48"/>
      <c r="B12" s="49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28200</v>
      </c>
    </row>
    <row r="13" spans="1:27" x14ac:dyDescent="0.25">
      <c r="A13" s="48"/>
      <c r="B13" s="49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48"/>
      <c r="B14" s="49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48"/>
      <c r="B15" s="49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48"/>
      <c r="B16" s="49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48"/>
      <c r="B17" s="49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48"/>
      <c r="B18" s="49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48"/>
      <c r="B19" s="49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48"/>
      <c r="B20" s="49"/>
      <c r="C20" s="10"/>
      <c r="D20" s="11"/>
      <c r="E20" s="11"/>
      <c r="F20" s="1"/>
      <c r="G20" s="14" t="s">
        <v>16</v>
      </c>
      <c r="H20" s="15">
        <v>3150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48"/>
      <c r="B21" s="49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35</v>
      </c>
      <c r="B22" s="27" t="s">
        <v>42</v>
      </c>
      <c r="C22" s="27"/>
      <c r="D22" s="16" t="s">
        <v>17</v>
      </c>
      <c r="E22" s="17">
        <f>SUM(E5:E21)</f>
        <v>147200</v>
      </c>
      <c r="F22" s="1"/>
      <c r="G22" s="16" t="s">
        <v>17</v>
      </c>
      <c r="H22" s="17">
        <f>SUM(H5:H21)</f>
        <v>33950</v>
      </c>
      <c r="I22" s="17">
        <f>SUM(I5:I21)</f>
        <v>0</v>
      </c>
      <c r="J22" s="17">
        <f>SUM(J5:J21)</f>
        <v>0</v>
      </c>
      <c r="K22" s="17">
        <f>SUM(K5:K21)</f>
        <v>116400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56" t="s">
        <v>10</v>
      </c>
      <c r="B24" s="56"/>
      <c r="C24" s="5" t="s">
        <v>18</v>
      </c>
      <c r="D24" s="5" t="s">
        <v>19</v>
      </c>
      <c r="E24" s="5" t="s">
        <v>20</v>
      </c>
      <c r="F24" s="1"/>
      <c r="G24" s="56" t="s">
        <v>21</v>
      </c>
      <c r="H24" s="56"/>
      <c r="I24" s="56"/>
      <c r="J24" s="56"/>
      <c r="K24" s="56"/>
      <c r="L24" s="1"/>
      <c r="M24" s="1"/>
      <c r="N24" s="1"/>
      <c r="O24" s="1"/>
      <c r="P24" s="1"/>
      <c r="Q24" s="1"/>
      <c r="R24" s="1"/>
    </row>
    <row r="25" spans="1:18" x14ac:dyDescent="0.25">
      <c r="A25" s="57" t="s">
        <v>22</v>
      </c>
      <c r="B25" s="57"/>
      <c r="C25" s="18">
        <v>7526</v>
      </c>
      <c r="D25" s="18">
        <v>8558</v>
      </c>
      <c r="E25" s="19">
        <f>IF(C25="","",SUM(D25-C25))</f>
        <v>1032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</row>
    <row r="26" spans="1:18" x14ac:dyDescent="0.25">
      <c r="A26" s="57" t="s">
        <v>25</v>
      </c>
      <c r="B26" s="57"/>
      <c r="C26" s="20">
        <v>3400</v>
      </c>
      <c r="D26" s="21"/>
      <c r="E26" s="20">
        <f>IF(C26="","",SUM(C26/E25))</f>
        <v>3.2945736434108528</v>
      </c>
      <c r="F26" s="1"/>
      <c r="G26" s="11" t="s">
        <v>26</v>
      </c>
      <c r="H26" s="12">
        <v>3400</v>
      </c>
      <c r="I26" s="12"/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7" t="s">
        <v>27</v>
      </c>
      <c r="B27" s="57"/>
      <c r="C27" s="20">
        <f>IF(H33="","",(H33))</f>
        <v>4343</v>
      </c>
      <c r="D27" s="21"/>
      <c r="E27" s="22">
        <f>SUM(C27/E22)</f>
        <v>2.9504076086956522E-2</v>
      </c>
      <c r="F27" s="1"/>
      <c r="G27" s="11" t="s">
        <v>28</v>
      </c>
      <c r="H27" s="12">
        <v>943</v>
      </c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 t="s">
        <v>36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60" t="s">
        <v>29</v>
      </c>
      <c r="B29" s="61"/>
      <c r="C29" s="62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63"/>
      <c r="B30" s="64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63"/>
      <c r="B31" s="64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63"/>
      <c r="B32" s="64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63"/>
      <c r="B33" s="64"/>
      <c r="C33" s="12"/>
      <c r="D33" s="1"/>
      <c r="E33" s="1"/>
      <c r="F33" s="1"/>
      <c r="G33" s="16" t="s">
        <v>17</v>
      </c>
      <c r="H33" s="17">
        <f>IF(H22="","",SUM(H26:H32))</f>
        <v>4343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65" t="s">
        <v>17</v>
      </c>
      <c r="B34" s="66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67" t="s">
        <v>30</v>
      </c>
      <c r="B36" s="67"/>
      <c r="C36" s="15">
        <f>SUM(H36+C34)</f>
        <v>29607</v>
      </c>
      <c r="D36" s="1"/>
      <c r="E36" s="1"/>
      <c r="F36" s="1"/>
      <c r="G36" s="26" t="s">
        <v>31</v>
      </c>
      <c r="H36" s="15">
        <f>IF(H33="","",SUM(H22-H33))</f>
        <v>29607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8" t="s">
        <v>37</v>
      </c>
      <c r="B38" s="58"/>
      <c r="C38" s="1"/>
      <c r="D38" s="1"/>
      <c r="E38" s="1"/>
      <c r="F38" s="1"/>
      <c r="G38" s="26" t="s">
        <v>43</v>
      </c>
      <c r="H38" s="15">
        <v>28200</v>
      </c>
      <c r="I38" s="1"/>
      <c r="J38" s="1"/>
      <c r="K38" s="59" t="s">
        <v>32</v>
      </c>
      <c r="L38" s="59"/>
      <c r="M38" s="1"/>
      <c r="N38" s="1"/>
      <c r="O38" s="1"/>
      <c r="P38" s="1"/>
      <c r="Q38" s="1"/>
      <c r="R38" s="1"/>
    </row>
    <row r="39" spans="1:18" x14ac:dyDescent="0.25">
      <c r="A39" s="59" t="s">
        <v>33</v>
      </c>
      <c r="B39" s="59"/>
      <c r="C39" s="1"/>
      <c r="D39" s="1"/>
      <c r="E39" s="1"/>
      <c r="F39" s="1"/>
      <c r="G39" s="1"/>
      <c r="H39" s="1"/>
      <c r="I39" s="1"/>
      <c r="J39" s="1"/>
      <c r="K39" s="59" t="s">
        <v>34</v>
      </c>
      <c r="L39" s="59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26" t="s">
        <v>44</v>
      </c>
      <c r="H40" s="15">
        <f>SUM(H36-H38)</f>
        <v>1407</v>
      </c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2023-12-25T06:48:12Z</cp:lastPrinted>
  <dcterms:created xsi:type="dcterms:W3CDTF">2022-08-24T05:29:34Z</dcterms:created>
  <dcterms:modified xsi:type="dcterms:W3CDTF">2023-12-25T13:25:36Z</dcterms:modified>
</cp:coreProperties>
</file>